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3392" windowHeight="10548" activeTab="0"/>
  </bookViews>
  <sheets>
    <sheet name="Variances" sheetId="1" r:id="rId1"/>
    <sheet name="Reserves" sheetId="2" r:id="rId2"/>
  </sheets>
  <definedNames>
    <definedName name="_xlnm.Print_Area" localSheetId="0">'Variances'!$A$1:$N$27</definedName>
  </definedNames>
  <calcPr fullCalcOnLoad="1"/>
</workbook>
</file>

<file path=xl/sharedStrings.xml><?xml version="1.0" encoding="utf-8"?>
<sst xmlns="http://schemas.openxmlformats.org/spreadsheetml/2006/main" count="47" uniqueCount="40">
  <si>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</si>
  <si>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</si>
  <si>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</si>
  <si>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</si>
  <si>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</si>
  <si>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</si>
  <si>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</si>
  <si>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</si>
  <si>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</si>
  <si>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</si>
  <si>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t>VARIANCE EXPLANATION NOT REQUIRED</t>
  </si>
  <si>
    <t>2017/18</t>
  </si>
  <si>
    <t>2018/19</t>
  </si>
  <si>
    <t>%</t>
  </si>
  <si>
    <t>Explanation Required?</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</si>
  <si>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</si>
  <si>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</si>
  <si>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</si>
  <si>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</si>
  <si>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</si>
  <si>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</si>
  <si>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</si>
  <si>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</si>
  <si>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</si>
  <si>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</si>
  <si>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</si>
  <si>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</si>
  <si>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</si>
  <si>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</si>
  <si>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t>(Please complete the highlighted boxes.)</t>
  </si>
  <si>
    <t>Loan totalling £32378 awarded by NWBC to be reclaimed from awarded Leader funding for play area equipment</t>
  </si>
  <si>
    <t xml:space="preserve">Clerk allocated 5 additional hours per month resulting in increase of £61/month </t>
  </si>
  <si>
    <t>Increase in Equipment purchases (play area equipment + speed gun) of £32017 + VAT of £6403 = £38420</t>
  </si>
  <si>
    <t>Purchase of additional play area equipment + speed gun</t>
  </si>
  <si>
    <t>Interest free loan from NWBC to cover purchase of play area equipment until allocated Leader funding claimed and then NWBC will be reimbursed.  The VAT was not loaned to us hence the reduction in end of year bank balances</t>
  </si>
  <si>
    <t>Shuttington Parish Council</t>
  </si>
  <si>
    <t>North Warwickshire</t>
  </si>
  <si>
    <r>
      <t xml:space="preserve">Automatic responses trigger below based on figures input, </t>
    </r>
    <r>
      <rPr>
        <b/>
        <sz val="13"/>
        <color indexed="8"/>
        <rFont val="Arial"/>
        <family val="2"/>
      </rPr>
      <t>DO NOT OVERWRITE THESE BOXES</t>
    </r>
  </si>
  <si>
    <r>
      <t xml:space="preserve">Explanation from smaller authority </t>
    </r>
    <r>
      <rPr>
        <b/>
        <u val="single"/>
        <sz val="13"/>
        <color indexed="8"/>
        <rFont val="Arial"/>
        <family val="2"/>
      </rPr>
      <t>(must include narrative and supporting figures)</t>
    </r>
  </si>
  <si>
    <t>Explanation of variances 2018/2019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</si>
</sst>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1"/>
      <color theme="1"/>
      <name val="Calibri"/>
      <family val="2"/>
    </font>
    <font>
      <sz val="11"/>
      <color indexed="8"/>
      <name val="Calibri"/>
      <family val="2"/>
    </font>
    <font>
      <b/>
      <sz val="14"/>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4"/>
      <color indexed="8"/>
      <name val="Calibri"/>
      <family val="2"/>
    </font>
    <font>
      <sz val="14"/>
      <color indexed="8"/>
      <name val="Arial"/>
      <family val="2"/>
    </font>
    <font>
      <sz val="13"/>
      <color indexed="8"/>
      <name val="Arial"/>
      <family val="2"/>
    </font>
    <font>
      <b/>
      <sz val="13"/>
      <color indexed="8"/>
      <name val="Arial"/>
      <family val="2"/>
    </font>
    <font>
      <b/>
      <u val="single"/>
      <sz val="13"/>
      <color indexed="8"/>
      <name val="Arial"/>
      <family val="2"/>
    </font>
    <font>
      <b/>
      <sz val="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theme="1"/>
      <name val="Calibri"/>
      <family val="2"/>
    </font>
    <font>
      <sz val="14"/>
      <color theme="1"/>
      <name val="Arial"/>
      <family val="2"/>
    </font>
    <font>
      <sz val="13"/>
      <color theme="1"/>
      <name val="Arial"/>
      <family val="2"/>
    </font>
    <font>
      <b/>
      <sz val="13"/>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66CCFF"/>
        <bgColor indexed="64"/>
      </patternFill>
    </fill>
    <fill>
      <patternFill patternType="solid">
        <fgColor indexed="13"/>
        <bgColor indexed="64"/>
      </patternFill>
    </fill>
    <fill>
      <patternFill patternType="solid">
        <fgColor rgb="FFFF0000"/>
        <bgColor indexed="64"/>
      </patternFill>
    </fill>
    <fill>
      <patternFill patternType="solid">
        <fgColor rgb="FFFF66FF"/>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thin"/>
    </border>
    <border>
      <left style="medium"/>
      <right style="medium"/>
      <top style="medium"/>
      <bottom style="medium"/>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1">
    <xf numFmtId="0" fontId="0" fillId="0" borderId="0" xfId="0" applyFont="1" applyAlignment="1">
      <alignment/>
    </xf>
    <xf numFmtId="0" fontId="43" fillId="0" borderId="0" xfId="0" applyFont="1" applyAlignment="1">
      <alignment/>
    </xf>
    <xf numFmtId="0" fontId="43" fillId="0" borderId="0" xfId="0" applyFont="1" applyAlignment="1">
      <alignment horizontal="center"/>
    </xf>
    <xf numFmtId="10" fontId="43" fillId="0" borderId="0" xfId="0" applyNumberFormat="1" applyFont="1" applyAlignment="1">
      <alignment/>
    </xf>
    <xf numFmtId="0" fontId="3" fillId="0" borderId="0" xfId="0" applyFont="1" applyAlignment="1">
      <alignment vertical="top"/>
    </xf>
    <xf numFmtId="0" fontId="43" fillId="0" borderId="0" xfId="0" applyFont="1" applyAlignment="1">
      <alignment wrapText="1"/>
    </xf>
    <xf numFmtId="0" fontId="43" fillId="0" borderId="0" xfId="0" applyFont="1" applyFill="1" applyAlignment="1">
      <alignment/>
    </xf>
    <xf numFmtId="0" fontId="43" fillId="0" borderId="0" xfId="0" applyFont="1" applyAlignment="1">
      <alignment wrapText="1"/>
    </xf>
    <xf numFmtId="0" fontId="41" fillId="0" borderId="0" xfId="0" applyFont="1" applyAlignment="1">
      <alignment/>
    </xf>
    <xf numFmtId="0" fontId="44" fillId="0" borderId="0" xfId="0" applyFont="1" applyAlignment="1">
      <alignment/>
    </xf>
    <xf numFmtId="0" fontId="0" fillId="0" borderId="10" xfId="0" applyBorder="1" applyAlignment="1">
      <alignment/>
    </xf>
    <xf numFmtId="0" fontId="0" fillId="33" borderId="0" xfId="0" applyFill="1" applyAlignment="1">
      <alignment/>
    </xf>
    <xf numFmtId="0" fontId="41" fillId="0" borderId="11" xfId="0" applyFont="1" applyBorder="1" applyAlignment="1">
      <alignment/>
    </xf>
    <xf numFmtId="0" fontId="0" fillId="0" borderId="0" xfId="0" applyFont="1" applyAlignment="1">
      <alignment/>
    </xf>
    <xf numFmtId="0" fontId="2" fillId="0" borderId="0" xfId="0" applyFont="1" applyBorder="1" applyAlignment="1">
      <alignment horizontal="left" vertical="center"/>
    </xf>
    <xf numFmtId="0" fontId="43" fillId="0" borderId="0" xfId="0" applyFont="1" applyBorder="1" applyAlignment="1">
      <alignment horizontal="left" vertical="center"/>
    </xf>
    <xf numFmtId="0" fontId="45" fillId="0" borderId="0" xfId="0" applyFont="1" applyAlignment="1">
      <alignment/>
    </xf>
    <xf numFmtId="0" fontId="45" fillId="0" borderId="0" xfId="0" applyFont="1" applyFill="1" applyAlignment="1">
      <alignment/>
    </xf>
    <xf numFmtId="0" fontId="45" fillId="0" borderId="0" xfId="0" applyFont="1" applyAlignment="1">
      <alignment wrapText="1"/>
    </xf>
    <xf numFmtId="0" fontId="46" fillId="0" borderId="0" xfId="0" applyFont="1" applyAlignment="1">
      <alignment/>
    </xf>
    <xf numFmtId="0" fontId="47" fillId="0" borderId="0" xfId="0" applyFont="1" applyAlignment="1">
      <alignment horizontal="center"/>
    </xf>
    <xf numFmtId="0" fontId="47" fillId="0" borderId="0" xfId="0" applyFont="1" applyAlignment="1">
      <alignment/>
    </xf>
    <xf numFmtId="0" fontId="47" fillId="0" borderId="0" xfId="0" applyFont="1" applyAlignment="1">
      <alignment horizontal="center" wrapText="1"/>
    </xf>
    <xf numFmtId="0" fontId="46" fillId="34" borderId="12" xfId="0" applyFont="1" applyFill="1" applyBorder="1" applyAlignment="1">
      <alignment wrapText="1"/>
    </xf>
    <xf numFmtId="0" fontId="47" fillId="0" borderId="12" xfId="0" applyFont="1" applyBorder="1" applyAlignment="1">
      <alignment wrapText="1"/>
    </xf>
    <xf numFmtId="0" fontId="46" fillId="0" borderId="0" xfId="0" applyFont="1" applyFill="1" applyAlignment="1">
      <alignment/>
    </xf>
    <xf numFmtId="0" fontId="46" fillId="0" borderId="0" xfId="0" applyFont="1" applyAlignment="1">
      <alignment wrapText="1"/>
    </xf>
    <xf numFmtId="0" fontId="46" fillId="0" borderId="0" xfId="0" applyFont="1" applyAlignment="1">
      <alignment horizontal="center"/>
    </xf>
    <xf numFmtId="0" fontId="46" fillId="0" borderId="0" xfId="0" applyFont="1" applyAlignment="1">
      <alignment horizontal="left" vertical="center"/>
    </xf>
    <xf numFmtId="3" fontId="26" fillId="35" borderId="13" xfId="0" applyNumberFormat="1" applyFont="1" applyFill="1" applyBorder="1" applyAlignment="1" applyProtection="1">
      <alignment horizontal="center"/>
      <protection locked="0"/>
    </xf>
    <xf numFmtId="3" fontId="46" fillId="0" borderId="0" xfId="0" applyNumberFormat="1" applyFont="1" applyAlignment="1">
      <alignment/>
    </xf>
    <xf numFmtId="0" fontId="46" fillId="0" borderId="12" xfId="0" applyFont="1" applyBorder="1" applyAlignment="1">
      <alignment wrapText="1"/>
    </xf>
    <xf numFmtId="0" fontId="46" fillId="0" borderId="0" xfId="0" applyFont="1" applyAlignment="1">
      <alignment horizontal="left" vertical="center" wrapText="1"/>
    </xf>
    <xf numFmtId="0" fontId="46" fillId="0" borderId="0" xfId="0" applyFont="1" applyAlignment="1">
      <alignment wrapText="1"/>
    </xf>
    <xf numFmtId="0" fontId="46" fillId="0" borderId="14" xfId="0" applyFont="1" applyBorder="1" applyAlignment="1">
      <alignment wrapText="1"/>
    </xf>
    <xf numFmtId="10" fontId="46" fillId="0" borderId="0" xfId="0" applyNumberFormat="1" applyFont="1" applyAlignment="1">
      <alignment/>
    </xf>
    <xf numFmtId="0" fontId="46" fillId="0" borderId="0" xfId="0" applyFont="1" applyAlignment="1">
      <alignment vertical="center"/>
    </xf>
    <xf numFmtId="0" fontId="46" fillId="0" borderId="0" xfId="0" applyFont="1" applyAlignment="1">
      <alignment vertical="center"/>
    </xf>
    <xf numFmtId="3" fontId="26" fillId="36" borderId="13" xfId="0" applyNumberFormat="1" applyFont="1" applyFill="1" applyBorder="1" applyAlignment="1" applyProtection="1">
      <alignment horizontal="center"/>
      <protection locked="0"/>
    </xf>
    <xf numFmtId="0" fontId="46" fillId="37" borderId="12" xfId="0" applyFont="1" applyFill="1" applyBorder="1" applyAlignment="1">
      <alignment wrapText="1"/>
    </xf>
    <xf numFmtId="0" fontId="46" fillId="0" borderId="0" xfId="0" applyFont="1" applyFill="1" applyAlignment="1">
      <alignment vertical="center"/>
    </xf>
    <xf numFmtId="3" fontId="26" fillId="0" borderId="0" xfId="0" applyNumberFormat="1" applyFont="1" applyFill="1" applyBorder="1" applyAlignment="1" applyProtection="1">
      <alignment horizontal="center"/>
      <protection locked="0"/>
    </xf>
    <xf numFmtId="10" fontId="46" fillId="0" borderId="0" xfId="0" applyNumberFormat="1" applyFont="1" applyFill="1" applyAlignment="1">
      <alignment/>
    </xf>
    <xf numFmtId="0" fontId="46" fillId="0" borderId="0" xfId="0" applyFont="1" applyFill="1" applyAlignment="1">
      <alignment horizontal="center"/>
    </xf>
    <xf numFmtId="0" fontId="46" fillId="0" borderId="0" xfId="0" applyFont="1" applyBorder="1" applyAlignment="1">
      <alignment horizontal="center" wrapText="1"/>
    </xf>
    <xf numFmtId="0" fontId="47" fillId="38" borderId="12" xfId="0" applyFont="1" applyFill="1" applyBorder="1" applyAlignment="1">
      <alignment horizontal="center" wrapText="1"/>
    </xf>
    <xf numFmtId="0" fontId="46" fillId="0" borderId="0" xfId="0" applyFont="1" applyFill="1" applyAlignment="1">
      <alignment wrapText="1"/>
    </xf>
    <xf numFmtId="0" fontId="45" fillId="0" borderId="0" xfId="0" applyFont="1" applyBorder="1" applyAlignment="1">
      <alignment horizontal="left" vertical="center"/>
    </xf>
    <xf numFmtId="3" fontId="2" fillId="39" borderId="0" xfId="0" applyNumberFormat="1" applyFont="1" applyFill="1" applyBorder="1" applyAlignment="1" applyProtection="1">
      <alignment horizontal="center"/>
      <protection locked="0"/>
    </xf>
    <xf numFmtId="0" fontId="2" fillId="0" borderId="0" xfId="0" applyFont="1" applyAlignment="1">
      <alignment vertical="top"/>
    </xf>
    <xf numFmtId="0" fontId="45" fillId="39"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7"/>
  <sheetViews>
    <sheetView tabSelected="1" zoomScalePageLayoutView="0" workbookViewId="0" topLeftCell="A1">
      <selection activeCell="C5" sqref="C5"/>
    </sheetView>
  </sheetViews>
  <sheetFormatPr defaultColWidth="9.140625" defaultRowHeight="15"/>
  <cols>
    <col min="1" max="1" width="10.8515625" style="1" customWidth="1"/>
    <col min="2" max="2" width="9.140625" style="1" customWidth="1"/>
    <col min="3" max="3" width="32.57421875" style="1" customWidth="1"/>
    <col min="4" max="4" width="9.140625" style="1" customWidth="1"/>
    <col min="5" max="5" width="3.28125" style="1" customWidth="1"/>
    <col min="6" max="6" width="9.140625" style="1" customWidth="1"/>
    <col min="7" max="7" width="10.140625" style="1" customWidth="1"/>
    <col min="8" max="8" width="11.7109375" style="1" customWidth="1"/>
    <col min="9" max="11" width="9.140625" style="1" hidden="1" customWidth="1"/>
    <col min="12" max="12" width="14.421875" style="1" customWidth="1"/>
    <col min="13" max="13" width="50.421875" style="5" bestFit="1" customWidth="1"/>
    <col min="14" max="14" width="86.00390625" style="1" bestFit="1" customWidth="1"/>
    <col min="15" max="22" width="9.140625" style="6" customWidth="1"/>
    <col min="23" max="16384" width="9.140625" style="1" customWidth="1"/>
  </cols>
  <sheetData>
    <row r="1" spans="1:12" ht="17.25">
      <c r="A1" s="14" t="s">
        <v>39</v>
      </c>
      <c r="B1" s="15"/>
      <c r="C1" s="15"/>
      <c r="D1" s="15"/>
      <c r="E1" s="15"/>
      <c r="F1" s="15"/>
      <c r="G1" s="15"/>
      <c r="H1" s="15"/>
      <c r="I1" s="15"/>
      <c r="J1" s="15"/>
      <c r="K1" s="15"/>
      <c r="L1" s="4"/>
    </row>
    <row r="2" spans="1:22" s="16" customFormat="1" ht="17.25">
      <c r="A2" s="16" t="s">
        <v>35</v>
      </c>
      <c r="B2" s="47"/>
      <c r="C2" s="48"/>
      <c r="D2" s="47"/>
      <c r="E2" s="47"/>
      <c r="F2" s="47"/>
      <c r="G2" s="47"/>
      <c r="H2" s="47"/>
      <c r="I2" s="47"/>
      <c r="J2" s="47"/>
      <c r="K2" s="47"/>
      <c r="L2" s="49"/>
      <c r="M2" s="18"/>
      <c r="O2" s="17"/>
      <c r="P2" s="17"/>
      <c r="Q2" s="17"/>
      <c r="R2" s="17"/>
      <c r="S2" s="17"/>
      <c r="T2" s="17"/>
      <c r="U2" s="17"/>
      <c r="V2" s="17"/>
    </row>
    <row r="3" spans="1:22" s="16" customFormat="1" ht="14.25" customHeight="1">
      <c r="A3" s="16" t="s">
        <v>36</v>
      </c>
      <c r="C3" s="50"/>
      <c r="L3" s="49"/>
      <c r="M3" s="18"/>
      <c r="O3" s="17"/>
      <c r="P3" s="17"/>
      <c r="Q3" s="17"/>
      <c r="R3" s="17"/>
      <c r="S3" s="17"/>
      <c r="T3" s="17"/>
      <c r="U3" s="17"/>
      <c r="V3" s="17"/>
    </row>
    <row r="4" spans="4:22" s="19" customFormat="1" ht="50.25">
      <c r="D4" s="20" t="s">
        <v>11</v>
      </c>
      <c r="E4" s="21"/>
      <c r="F4" s="20" t="s">
        <v>12</v>
      </c>
      <c r="G4" s="20" t="s">
        <v>0</v>
      </c>
      <c r="H4" s="20" t="s">
        <v>0</v>
      </c>
      <c r="I4" s="20"/>
      <c r="J4" s="20"/>
      <c r="K4" s="20"/>
      <c r="L4" s="22" t="s">
        <v>14</v>
      </c>
      <c r="M4" s="23" t="s">
        <v>37</v>
      </c>
      <c r="N4" s="24" t="s">
        <v>38</v>
      </c>
      <c r="O4" s="25"/>
      <c r="P4" s="25"/>
      <c r="Q4" s="25"/>
      <c r="R4" s="25"/>
      <c r="S4" s="25"/>
      <c r="T4" s="25"/>
      <c r="U4" s="25"/>
      <c r="V4" s="25"/>
    </row>
    <row r="5" spans="4:22" s="19" customFormat="1" ht="16.5">
      <c r="D5" s="20" t="s">
        <v>1</v>
      </c>
      <c r="E5" s="21"/>
      <c r="F5" s="20" t="s">
        <v>1</v>
      </c>
      <c r="G5" s="20" t="s">
        <v>1</v>
      </c>
      <c r="H5" s="20" t="s">
        <v>13</v>
      </c>
      <c r="I5" s="20"/>
      <c r="J5" s="20"/>
      <c r="K5" s="21"/>
      <c r="L5" s="21"/>
      <c r="M5" s="26"/>
      <c r="N5" s="26"/>
      <c r="O5" s="25"/>
      <c r="P5" s="25"/>
      <c r="Q5" s="25"/>
      <c r="R5" s="25"/>
      <c r="S5" s="25"/>
      <c r="T5" s="25"/>
      <c r="U5" s="25"/>
      <c r="V5" s="25"/>
    </row>
    <row r="6" spans="4:22" s="19" customFormat="1" ht="17.25" thickBot="1">
      <c r="D6" s="27"/>
      <c r="E6" s="27"/>
      <c r="M6" s="26"/>
      <c r="N6" s="26"/>
      <c r="O6" s="25"/>
      <c r="P6" s="25"/>
      <c r="Q6" s="25"/>
      <c r="R6" s="25"/>
      <c r="S6" s="25"/>
      <c r="T6" s="25"/>
      <c r="U6" s="25"/>
      <c r="V6" s="25"/>
    </row>
    <row r="7" spans="1:22" s="19" customFormat="1" ht="51" customHeight="1" thickBot="1">
      <c r="A7" s="28" t="s">
        <v>2</v>
      </c>
      <c r="B7" s="28"/>
      <c r="C7" s="28"/>
      <c r="D7" s="29">
        <v>6370</v>
      </c>
      <c r="F7" s="29">
        <v>8498</v>
      </c>
      <c r="G7" s="30"/>
      <c r="M7" s="23" t="str">
        <f>IF(F7=D19,"Explanation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7" s="31"/>
      <c r="O7" s="25"/>
      <c r="P7" s="25"/>
      <c r="Q7" s="25"/>
      <c r="R7" s="25"/>
      <c r="S7" s="25"/>
      <c r="T7" s="25"/>
      <c r="U7" s="25"/>
      <c r="V7" s="25"/>
    </row>
    <row r="8" spans="4:22" s="19" customFormat="1" ht="17.25" thickBot="1">
      <c r="D8" s="30"/>
      <c r="F8" s="30"/>
      <c r="M8" s="26"/>
      <c r="N8" s="26"/>
      <c r="O8" s="25"/>
      <c r="P8" s="25"/>
      <c r="Q8" s="25"/>
      <c r="R8" s="25"/>
      <c r="S8" s="25"/>
      <c r="T8" s="25"/>
      <c r="U8" s="25"/>
      <c r="V8" s="25"/>
    </row>
    <row r="9" spans="1:22" s="19" customFormat="1" ht="31.5" customHeight="1" thickBot="1">
      <c r="A9" s="32" t="s">
        <v>15</v>
      </c>
      <c r="B9" s="33"/>
      <c r="C9" s="34"/>
      <c r="D9" s="29">
        <v>5256</v>
      </c>
      <c r="F9" s="29">
        <v>6000</v>
      </c>
      <c r="G9" s="30">
        <f>F9-D9</f>
        <v>744</v>
      </c>
      <c r="H9" s="35">
        <f>IF((D9&gt;F9),(D9-F9)/D9,IF(D9&lt;F9,-(D9-F9)/D9,IF(D9=F9,0)))</f>
        <v>0.1415525114155251</v>
      </c>
      <c r="I9" s="19">
        <f>IF(D9-F9&lt;200,0,IF(D9-F9&gt;200,1,IF(D9-F9=200,1)))</f>
        <v>0</v>
      </c>
      <c r="J9" s="19">
        <f>IF(F9-D9&lt;200,0,IF(F9-D9&gt;200,1,IF(F9-D9=200,1)))</f>
        <v>1</v>
      </c>
      <c r="K9" s="27">
        <f>IF(H9&lt;0.15,0,IF(H9&gt;0.15,1,IF(H9=0.15,1)))</f>
        <v>0</v>
      </c>
      <c r="L9" s="27" t="str">
        <f>IF(H9&lt;15%,"NO","YES")</f>
        <v>NO</v>
      </c>
      <c r="M9" s="23" t="str">
        <f>IF((L9="YES")*AND(I9+J9&lt;1),"Explanation not required, difference less than £200"," ")</f>
        <v> </v>
      </c>
      <c r="N9" s="31"/>
      <c r="O9" s="25"/>
      <c r="P9" s="25"/>
      <c r="Q9" s="25"/>
      <c r="R9" s="25"/>
      <c r="S9" s="25"/>
      <c r="T9" s="25"/>
      <c r="U9" s="25"/>
      <c r="V9" s="25"/>
    </row>
    <row r="10" spans="4:22" s="19" customFormat="1" ht="17.25" thickBot="1">
      <c r="D10" s="30"/>
      <c r="F10" s="30"/>
      <c r="G10" s="30"/>
      <c r="H10" s="35"/>
      <c r="K10" s="27"/>
      <c r="L10" s="27"/>
      <c r="M10" s="26"/>
      <c r="N10" s="26"/>
      <c r="O10" s="25"/>
      <c r="P10" s="25"/>
      <c r="Q10" s="25"/>
      <c r="R10" s="25"/>
      <c r="S10" s="25"/>
      <c r="T10" s="25"/>
      <c r="U10" s="25"/>
      <c r="V10" s="25"/>
    </row>
    <row r="11" spans="1:22" s="19" customFormat="1" ht="36.75" customHeight="1" thickBot="1">
      <c r="A11" s="36" t="s">
        <v>3</v>
      </c>
      <c r="B11" s="36"/>
      <c r="C11" s="36"/>
      <c r="D11" s="29">
        <v>7243</v>
      </c>
      <c r="F11" s="29">
        <v>35466</v>
      </c>
      <c r="G11" s="30">
        <f>F11-D11</f>
        <v>28223</v>
      </c>
      <c r="H11" s="35">
        <f>IF((D11&gt;F11),(D11-F11)/D11,IF(D11&lt;F11,-(D11-F11)/D11,IF(D11=F11,0)))</f>
        <v>3.896589810851857</v>
      </c>
      <c r="I11" s="19">
        <f>IF(D11-F11&lt;200,0,IF(D11-F11&gt;200,1,IF(D11-F11=200,1)))</f>
        <v>0</v>
      </c>
      <c r="J11" s="19">
        <f>IF(F11-D11&lt;200,0,IF(F11-D11&gt;200,1,IF(F11-D11=200,1)))</f>
        <v>1</v>
      </c>
      <c r="K11" s="27">
        <f>IF(H11&lt;0.15,0,IF(H11&gt;0.15,1,IF(H11=0.15,1)))</f>
        <v>1</v>
      </c>
      <c r="L11" s="27" t="str">
        <f>IF(H11&lt;15%,"NO","YES")</f>
        <v>YES</v>
      </c>
      <c r="M11" s="23" t="str">
        <f>IF((L11="YES")*AND(I11+J11&lt;1),"Explanation not required, difference less than £200"," ")</f>
        <v> </v>
      </c>
      <c r="N11" s="31" t="s">
        <v>30</v>
      </c>
      <c r="O11" s="25"/>
      <c r="P11" s="25"/>
      <c r="Q11" s="25"/>
      <c r="R11" s="25"/>
      <c r="S11" s="25"/>
      <c r="T11" s="25"/>
      <c r="U11" s="25"/>
      <c r="V11" s="25"/>
    </row>
    <row r="12" spans="4:22" s="19" customFormat="1" ht="17.25" thickBot="1">
      <c r="D12" s="30"/>
      <c r="F12" s="30"/>
      <c r="G12" s="30"/>
      <c r="H12" s="35"/>
      <c r="K12" s="27"/>
      <c r="L12" s="27"/>
      <c r="M12" s="26"/>
      <c r="N12" s="26"/>
      <c r="O12" s="25"/>
      <c r="P12" s="25"/>
      <c r="Q12" s="25"/>
      <c r="R12" s="25"/>
      <c r="S12" s="25"/>
      <c r="T12" s="25"/>
      <c r="U12" s="25"/>
      <c r="V12" s="25"/>
    </row>
    <row r="13" spans="1:22" s="19" customFormat="1" ht="19.5" customHeight="1" thickBot="1">
      <c r="A13" s="36" t="s">
        <v>4</v>
      </c>
      <c r="B13" s="36"/>
      <c r="C13" s="36"/>
      <c r="D13" s="29">
        <v>3863</v>
      </c>
      <c r="F13" s="29">
        <v>4602</v>
      </c>
      <c r="G13" s="30">
        <f>F13-D13</f>
        <v>739</v>
      </c>
      <c r="H13" s="35">
        <f>IF((D13&gt;F13),(D13-F13)/D13,IF(D13&lt;F13,-(D13-F13)/D13,IF(D13=F13,0)))</f>
        <v>0.19130209681594615</v>
      </c>
      <c r="I13" s="19">
        <f>IF(D13-F13&lt;200,0,IF(D13-F13&gt;200,1,IF(D13-F13=200,1)))</f>
        <v>0</v>
      </c>
      <c r="J13" s="19">
        <f>IF(F13-D13&lt;200,0,IF(F13-D13&gt;200,1,IF(F13-D13=200,1)))</f>
        <v>1</v>
      </c>
      <c r="K13" s="27">
        <f>IF(H13&lt;0.15,0,IF(H13&gt;0.15,1,IF(H13=0.15,1)))</f>
        <v>1</v>
      </c>
      <c r="L13" s="27" t="str">
        <f>IF(H13&lt;15%,"NO","YES")</f>
        <v>YES</v>
      </c>
      <c r="M13" s="23" t="str">
        <f>IF((L13="YES")*AND(I13+J13&lt;1),"Explanation not required, difference less than £200"," ")</f>
        <v> </v>
      </c>
      <c r="N13" s="31" t="s">
        <v>31</v>
      </c>
      <c r="O13" s="25"/>
      <c r="P13" s="25"/>
      <c r="Q13" s="25"/>
      <c r="R13" s="25"/>
      <c r="S13" s="25"/>
      <c r="T13" s="25"/>
      <c r="U13" s="25"/>
      <c r="V13" s="25"/>
    </row>
    <row r="14" spans="4:22" s="19" customFormat="1" ht="17.25" thickBot="1">
      <c r="D14" s="30"/>
      <c r="F14" s="30"/>
      <c r="G14" s="30"/>
      <c r="H14" s="35"/>
      <c r="K14" s="27"/>
      <c r="L14" s="27"/>
      <c r="M14" s="26"/>
      <c r="N14" s="26"/>
      <c r="O14" s="25"/>
      <c r="P14" s="25"/>
      <c r="Q14" s="25"/>
      <c r="R14" s="25"/>
      <c r="S14" s="25"/>
      <c r="T14" s="25"/>
      <c r="U14" s="25"/>
      <c r="V14" s="25"/>
    </row>
    <row r="15" spans="1:22" s="19" customFormat="1" ht="19.5" customHeight="1" thickBot="1">
      <c r="A15" s="36" t="s">
        <v>7</v>
      </c>
      <c r="B15" s="36"/>
      <c r="C15" s="36"/>
      <c r="D15" s="29">
        <v>0</v>
      </c>
      <c r="F15" s="29">
        <v>0</v>
      </c>
      <c r="G15" s="30">
        <f>F15-D15</f>
        <v>0</v>
      </c>
      <c r="H15" s="35">
        <f>IF((D15&gt;F15),(D15-F15)/D15,IF(D15&lt;F15,-(D15-F15)/D15,IF(D15=F15,0)))</f>
        <v>0</v>
      </c>
      <c r="I15" s="19">
        <f>IF(D15-F15&lt;200,0,IF(D15-F15&gt;200,1,IF(D15-F15=200,1)))</f>
        <v>0</v>
      </c>
      <c r="J15" s="19">
        <f>IF(F15-D15&lt;200,0,IF(F15-D15&gt;200,1,IF(F15-D15=200,1)))</f>
        <v>0</v>
      </c>
      <c r="K15" s="27">
        <f>IF(H15&lt;0.15,0,IF(H15&gt;0.15,1,IF(H15=0.15,1)))</f>
        <v>0</v>
      </c>
      <c r="L15" s="27" t="str">
        <f>IF(H15&lt;15%,"NO","YES")</f>
        <v>NO</v>
      </c>
      <c r="M15" s="23" t="str">
        <f>IF((L15="YES")*AND(I15+J15&lt;1),"Explanation not required, difference less than £200"," ")</f>
        <v> </v>
      </c>
      <c r="N15" s="31"/>
      <c r="O15" s="25"/>
      <c r="P15" s="25"/>
      <c r="Q15" s="25"/>
      <c r="R15" s="25"/>
      <c r="S15" s="25"/>
      <c r="T15" s="25"/>
      <c r="U15" s="25"/>
      <c r="V15" s="25"/>
    </row>
    <row r="16" spans="4:22" s="19" customFormat="1" ht="17.25" thickBot="1">
      <c r="D16" s="30"/>
      <c r="F16" s="30"/>
      <c r="G16" s="30"/>
      <c r="H16" s="35"/>
      <c r="K16" s="27"/>
      <c r="L16" s="27"/>
      <c r="M16" s="26"/>
      <c r="N16" s="26"/>
      <c r="O16" s="25"/>
      <c r="P16" s="25"/>
      <c r="Q16" s="25"/>
      <c r="R16" s="25"/>
      <c r="S16" s="25"/>
      <c r="T16" s="25"/>
      <c r="U16" s="25"/>
      <c r="V16" s="25"/>
    </row>
    <row r="17" spans="1:22" s="19" customFormat="1" ht="36" customHeight="1" thickBot="1">
      <c r="A17" s="36" t="s">
        <v>16</v>
      </c>
      <c r="B17" s="36"/>
      <c r="C17" s="36"/>
      <c r="D17" s="29">
        <v>6508</v>
      </c>
      <c r="F17" s="29">
        <v>44184</v>
      </c>
      <c r="G17" s="30">
        <f>F17-D17</f>
        <v>37676</v>
      </c>
      <c r="H17" s="35">
        <f>IF((D17&gt;F17),(D17-F17)/D17,IF(D17&lt;F17,-(D17-F17)/D17,IF(D17=F17,0)))</f>
        <v>5.789182544560541</v>
      </c>
      <c r="I17" s="19">
        <f>IF(D17-F17&lt;200,0,IF(D17-F17&gt;200,1,IF(D17-F17=200,1)))</f>
        <v>0</v>
      </c>
      <c r="J17" s="19">
        <f>IF(F17-D17&lt;200,0,IF(F17-D17&gt;200,1,IF(F17-D17=200,1)))</f>
        <v>1</v>
      </c>
      <c r="K17" s="27">
        <f>IF(H17&lt;0.15,0,IF(H17&gt;0.15,1,IF(H17=0.15,1)))</f>
        <v>1</v>
      </c>
      <c r="L17" s="27" t="str">
        <f>IF(H17&lt;15%,"NO","YES")</f>
        <v>YES</v>
      </c>
      <c r="M17" s="23" t="str">
        <f>IF((L17="YES")*AND(I17+J17&lt;1),"Explanation not required, difference less than £200"," ")</f>
        <v> </v>
      </c>
      <c r="N17" s="31" t="s">
        <v>32</v>
      </c>
      <c r="O17" s="25"/>
      <c r="P17" s="25"/>
      <c r="Q17" s="25"/>
      <c r="R17" s="25"/>
      <c r="S17" s="25"/>
      <c r="T17" s="25"/>
      <c r="U17" s="25"/>
      <c r="V17" s="25"/>
    </row>
    <row r="18" spans="4:22" s="19" customFormat="1" ht="17.25" thickBot="1">
      <c r="D18" s="30"/>
      <c r="F18" s="30"/>
      <c r="G18" s="30"/>
      <c r="H18" s="35"/>
      <c r="K18" s="27"/>
      <c r="L18" s="27"/>
      <c r="M18" s="26"/>
      <c r="N18" s="26"/>
      <c r="O18" s="25"/>
      <c r="P18" s="25"/>
      <c r="Q18" s="25"/>
      <c r="R18" s="25"/>
      <c r="S18" s="25"/>
      <c r="T18" s="25"/>
      <c r="U18" s="25"/>
      <c r="V18" s="25"/>
    </row>
    <row r="19" spans="1:22" s="19" customFormat="1" ht="19.5" customHeight="1" thickBot="1">
      <c r="A19" s="37" t="s">
        <v>5</v>
      </c>
      <c r="D19" s="38">
        <f>D7+D9+D11-D13-D15-D17</f>
        <v>8498</v>
      </c>
      <c r="F19" s="38">
        <v>1158</v>
      </c>
      <c r="G19" s="30"/>
      <c r="H19" s="35"/>
      <c r="K19" s="27"/>
      <c r="L19" s="27"/>
      <c r="M19" s="39" t="s">
        <v>10</v>
      </c>
      <c r="N19" s="26"/>
      <c r="O19" s="25"/>
      <c r="P19" s="25"/>
      <c r="Q19" s="25"/>
      <c r="R19" s="25"/>
      <c r="S19" s="25"/>
      <c r="T19" s="25"/>
      <c r="U19" s="25"/>
      <c r="V19" s="25"/>
    </row>
    <row r="20" spans="1:14" s="25" customFormat="1" ht="16.5">
      <c r="A20" s="40"/>
      <c r="D20" s="41"/>
      <c r="F20" s="41"/>
      <c r="G20" s="30"/>
      <c r="H20" s="42"/>
      <c r="K20" s="43"/>
      <c r="L20" s="44" t="str">
        <f>IF(F19&gt;(2*F9),"YES","NO")</f>
        <v>NO</v>
      </c>
      <c r="M20" s="45" t="str">
        <f>IF(F19&gt;(2*F9),"EXPLANATION REQUIRED ON RESERVES TAB AS TO WHY CARRY FORWARD RESERVES ARE GREATER THAN TWICE INCOME FROM LOCAL TAXATION/LEVIES"," ")</f>
        <v> </v>
      </c>
      <c r="N20" s="46"/>
    </row>
    <row r="21" spans="4:22" s="19" customFormat="1" ht="17.25" thickBot="1">
      <c r="D21" s="30"/>
      <c r="F21" s="30"/>
      <c r="G21" s="30"/>
      <c r="H21" s="35"/>
      <c r="K21" s="27"/>
      <c r="L21" s="27"/>
      <c r="M21" s="26"/>
      <c r="N21" s="26"/>
      <c r="O21" s="25"/>
      <c r="P21" s="25"/>
      <c r="Q21" s="25"/>
      <c r="R21" s="25"/>
      <c r="S21" s="25"/>
      <c r="T21" s="25"/>
      <c r="U21" s="25"/>
      <c r="V21" s="25"/>
    </row>
    <row r="22" spans="1:22" s="19" customFormat="1" ht="19.5" customHeight="1" thickBot="1">
      <c r="A22" s="36" t="s">
        <v>9</v>
      </c>
      <c r="B22" s="36"/>
      <c r="C22" s="36"/>
      <c r="D22" s="29">
        <v>8498</v>
      </c>
      <c r="F22" s="29">
        <v>1158</v>
      </c>
      <c r="G22" s="30"/>
      <c r="H22" s="35"/>
      <c r="K22" s="27"/>
      <c r="L22" s="27"/>
      <c r="M22" s="39" t="s">
        <v>10</v>
      </c>
      <c r="N22" s="26"/>
      <c r="O22" s="25"/>
      <c r="P22" s="25"/>
      <c r="Q22" s="25"/>
      <c r="R22" s="25"/>
      <c r="S22" s="25"/>
      <c r="T22" s="25"/>
      <c r="U22" s="25"/>
      <c r="V22" s="25"/>
    </row>
    <row r="23" spans="4:22" s="19" customFormat="1" ht="17.25" thickBot="1">
      <c r="D23" s="30"/>
      <c r="F23" s="30"/>
      <c r="G23" s="30"/>
      <c r="H23" s="35"/>
      <c r="K23" s="27"/>
      <c r="L23" s="27"/>
      <c r="M23" s="26"/>
      <c r="N23" s="26"/>
      <c r="O23" s="25"/>
      <c r="P23" s="25"/>
      <c r="Q23" s="25"/>
      <c r="R23" s="25"/>
      <c r="S23" s="25"/>
      <c r="T23" s="25"/>
      <c r="U23" s="25"/>
      <c r="V23" s="25"/>
    </row>
    <row r="24" spans="1:22" s="19" customFormat="1" ht="19.5" customHeight="1" thickBot="1">
      <c r="A24" s="36" t="s">
        <v>8</v>
      </c>
      <c r="B24" s="36"/>
      <c r="C24" s="36"/>
      <c r="D24" s="29">
        <v>32860</v>
      </c>
      <c r="F24" s="29">
        <v>72324</v>
      </c>
      <c r="G24" s="30">
        <f>F24-D24</f>
        <v>39464</v>
      </c>
      <c r="H24" s="35">
        <f>IF((D24&gt;F24),(D24-F24)/D24,IF(D24&lt;F24,-(D24-F24)/D24,IF(D24=F24,0)))</f>
        <v>1.2009738283627511</v>
      </c>
      <c r="I24" s="19">
        <f>IF(D24-F24&lt;200,0,IF(D24-F24&gt;200,1,IF(D24-F24=200,1)))</f>
        <v>0</v>
      </c>
      <c r="J24" s="19">
        <f>IF(F24-D24&lt;200,0,IF(F24-D24&gt;200,1,IF(F24-D24=200,1)))</f>
        <v>1</v>
      </c>
      <c r="K24" s="27">
        <f>IF(H24&lt;0.15,0,IF(H24&gt;0.15,1,IF(H24=0.15,1)))</f>
        <v>1</v>
      </c>
      <c r="L24" s="27" t="str">
        <f>IF(H24&lt;15%,"NO","YES")</f>
        <v>YES</v>
      </c>
      <c r="M24" s="23" t="str">
        <f>IF((L24="YES")*AND(I24+J24&lt;1),"Explanation not required, difference less than £200"," ")</f>
        <v> </v>
      </c>
      <c r="N24" s="31" t="s">
        <v>33</v>
      </c>
      <c r="O24" s="25"/>
      <c r="P24" s="25"/>
      <c r="Q24" s="25"/>
      <c r="R24" s="25"/>
      <c r="S24" s="25"/>
      <c r="T24" s="25"/>
      <c r="U24" s="25"/>
      <c r="V24" s="25"/>
    </row>
    <row r="25" spans="4:22" s="19" customFormat="1" ht="17.25" thickBot="1">
      <c r="D25" s="30"/>
      <c r="F25" s="30"/>
      <c r="G25" s="30"/>
      <c r="H25" s="35"/>
      <c r="K25" s="27"/>
      <c r="L25" s="27"/>
      <c r="M25" s="26"/>
      <c r="N25" s="26"/>
      <c r="O25" s="25"/>
      <c r="P25" s="25"/>
      <c r="Q25" s="25"/>
      <c r="R25" s="25"/>
      <c r="S25" s="25"/>
      <c r="T25" s="25"/>
      <c r="U25" s="25"/>
      <c r="V25" s="25"/>
    </row>
    <row r="26" spans="1:22" s="19" customFormat="1" ht="53.25" customHeight="1" thickBot="1">
      <c r="A26" s="36" t="s">
        <v>6</v>
      </c>
      <c r="B26" s="36"/>
      <c r="C26" s="36"/>
      <c r="D26" s="29">
        <v>0</v>
      </c>
      <c r="F26" s="29">
        <v>32378</v>
      </c>
      <c r="G26" s="30">
        <f>F26-D26</f>
        <v>32378</v>
      </c>
      <c r="H26" s="35" t="e">
        <f>IF((D26&gt;F26),(D26-F26)/D26,IF(D26&lt;F26,-(D26-F26)/D26,IF(D26=F26,0)))</f>
        <v>#DIV/0!</v>
      </c>
      <c r="I26" s="19">
        <f>IF(D26-F26&lt;100,0,IF(D26-F26&gt;100,1,IF(D26-F26=100,1)))</f>
        <v>0</v>
      </c>
      <c r="J26" s="19">
        <f>IF(F26-D26&lt;100,0,IF(F26-D26&gt;100,1,IF(F26-D26=100,1)))</f>
        <v>1</v>
      </c>
      <c r="K26" s="27" t="e">
        <f>IF(H26&lt;0.15,0,IF(H26&gt;0.15,1,IF(H26=0.15,1)))</f>
        <v>#DIV/0!</v>
      </c>
      <c r="L26" s="27" t="e">
        <f>IF(H26&lt;15%,"NO","YES")</f>
        <v>#DIV/0!</v>
      </c>
      <c r="M26" s="23" t="e">
        <f>IF((L26="YES")*AND(I26+J26&lt;1),"Explanation not required, difference less than £200"," ")</f>
        <v>#DIV/0!</v>
      </c>
      <c r="N26" s="31" t="s">
        <v>34</v>
      </c>
      <c r="O26" s="25"/>
      <c r="P26" s="25"/>
      <c r="Q26" s="25"/>
      <c r="R26" s="25"/>
      <c r="S26" s="25"/>
      <c r="T26" s="25"/>
      <c r="U26" s="25"/>
      <c r="V26" s="25"/>
    </row>
    <row r="27" spans="8:14" ht="13.5">
      <c r="H27" s="3"/>
      <c r="K27" s="2"/>
      <c r="L27" s="2"/>
      <c r="N27" s="7"/>
    </row>
  </sheetData>
  <sheetProtection/>
  <mergeCells count="10">
    <mergeCell ref="A26:C26"/>
    <mergeCell ref="A7:C7"/>
    <mergeCell ref="A9:C9"/>
    <mergeCell ref="A11:C11"/>
    <mergeCell ref="A13:C13"/>
    <mergeCell ref="A15:C15"/>
    <mergeCell ref="A17:C17"/>
    <mergeCell ref="A1:K1"/>
    <mergeCell ref="A22:C22"/>
    <mergeCell ref="A24:C2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A1:F18"/>
  <sheetViews>
    <sheetView zoomScalePageLayoutView="0" workbookViewId="0" topLeftCell="A1">
      <selection activeCell="H7" sqref="H7"/>
    </sheetView>
  </sheetViews>
  <sheetFormatPr defaultColWidth="9.140625" defaultRowHeight="15"/>
  <sheetData>
    <row r="1" ht="15.75" customHeight="1">
      <c r="A1" s="9" t="s">
        <v>17</v>
      </c>
    </row>
    <row r="2" ht="15.75" customHeight="1">
      <c r="A2" s="13" t="s">
        <v>29</v>
      </c>
    </row>
    <row r="3" ht="14.25">
      <c r="A3" t="s">
        <v>18</v>
      </c>
    </row>
    <row r="5" spans="4:6" ht="14.25">
      <c r="D5" s="8" t="s">
        <v>1</v>
      </c>
      <c r="E5" s="8" t="s">
        <v>1</v>
      </c>
      <c r="F5" s="8" t="s">
        <v>1</v>
      </c>
    </row>
    <row r="6" ht="14.25">
      <c r="A6" s="8" t="s">
        <v>19</v>
      </c>
    </row>
    <row r="7" spans="2:4" ht="14.25">
      <c r="B7" s="11" t="s">
        <v>22</v>
      </c>
      <c r="D7" s="11"/>
    </row>
    <row r="8" spans="2:4" ht="15" customHeight="1">
      <c r="B8" s="11" t="s">
        <v>23</v>
      </c>
      <c r="D8" s="11"/>
    </row>
    <row r="9" spans="2:4" ht="14.25">
      <c r="B9" s="11" t="s">
        <v>24</v>
      </c>
      <c r="D9" s="11"/>
    </row>
    <row r="10" spans="2:4" ht="14.25">
      <c r="B10" s="11" t="s">
        <v>25</v>
      </c>
      <c r="D10" s="11"/>
    </row>
    <row r="11" spans="2:4" ht="14.25">
      <c r="B11" s="11" t="s">
        <v>26</v>
      </c>
      <c r="D11" s="11"/>
    </row>
    <row r="12" spans="2:4" ht="14.25">
      <c r="B12" s="11" t="s">
        <v>27</v>
      </c>
      <c r="D12" s="11"/>
    </row>
    <row r="13" spans="2:4" ht="14.25">
      <c r="B13" s="11" t="s">
        <v>28</v>
      </c>
      <c r="D13" s="11"/>
    </row>
    <row r="14" ht="14.25">
      <c r="E14" s="10">
        <f>SUM(D7:D13)</f>
        <v>0</v>
      </c>
    </row>
    <row r="16" spans="1:4" ht="14.25">
      <c r="A16" s="8" t="s">
        <v>20</v>
      </c>
      <c r="D16" s="11"/>
    </row>
    <row r="17" ht="14.25">
      <c r="E17" s="10">
        <f>D16</f>
        <v>0</v>
      </c>
    </row>
    <row r="18" spans="1:6" ht="15" thickBot="1">
      <c r="A18" s="8" t="s">
        <v>21</v>
      </c>
      <c r="F18" s="12">
        <f>E14+E17</f>
        <v>0</v>
      </c>
    </row>
    <row r="19" ht="1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Desktop</cp:lastModifiedBy>
  <cp:lastPrinted>2019-05-10T16:14:07Z</cp:lastPrinted>
  <dcterms:created xsi:type="dcterms:W3CDTF">2012-07-11T10:01:28Z</dcterms:created>
  <dcterms:modified xsi:type="dcterms:W3CDTF">2019-05-10T16:14:41Z</dcterms:modified>
  <cp:category/>
  <cp:version/>
  <cp:contentType/>
  <cp:contentStatus/>
</cp:coreProperties>
</file>